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ction\section$\kokuho\国保係\20 国保税\R08\02_庶務\R8年度HP国保税に関する添付ファイル\"/>
    </mc:Choice>
  </mc:AlternateContent>
  <xr:revisionPtr revIDLastSave="0" documentId="13_ncr:1_{0FC1383E-DF83-4B52-B7AB-3A532CE41F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試算" sheetId="2" r:id="rId1"/>
  </sheets>
  <definedNames>
    <definedName name="_xlnm.Print_Area" localSheetId="0">試算!$A$1:$M$49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1" i="2" l="1"/>
  <c r="AA42" i="2"/>
  <c r="AB41" i="2" s="1"/>
  <c r="AA45" i="2"/>
  <c r="AB44" i="2" s="1"/>
  <c r="U45" i="2"/>
  <c r="V44" i="2" s="1"/>
  <c r="AA31" i="2"/>
  <c r="AA34" i="2"/>
  <c r="AB34" i="2" s="1"/>
  <c r="AB36" i="2"/>
  <c r="AB38" i="2"/>
  <c r="R15" i="2"/>
  <c r="S15" i="2"/>
  <c r="AB31" i="2" s="1"/>
  <c r="R16" i="2"/>
  <c r="S16" i="2"/>
  <c r="S32" i="2" s="1"/>
  <c r="R17" i="2"/>
  <c r="S17" i="2"/>
  <c r="S33" i="2" s="1"/>
  <c r="R18" i="2"/>
  <c r="S18" i="2"/>
  <c r="S34" i="2" s="1"/>
  <c r="R19" i="2"/>
  <c r="S19" i="2"/>
  <c r="R20" i="2"/>
  <c r="S20" i="2"/>
  <c r="R21" i="2"/>
  <c r="R22" i="2"/>
  <c r="S22" i="2"/>
  <c r="R31" i="2"/>
  <c r="U31" i="2"/>
  <c r="X31" i="2"/>
  <c r="Y31" i="2" s="1"/>
  <c r="R32" i="2"/>
  <c r="U32" i="2"/>
  <c r="X32" i="2"/>
  <c r="Y32" i="2" s="1"/>
  <c r="AA32" i="2"/>
  <c r="AB32" i="2" s="1"/>
  <c r="R33" i="2"/>
  <c r="U33" i="2"/>
  <c r="X33" i="2"/>
  <c r="AA33" i="2"/>
  <c r="R34" i="2"/>
  <c r="U34" i="2"/>
  <c r="X34" i="2"/>
  <c r="Y34" i="2" s="1"/>
  <c r="R35" i="2"/>
  <c r="S35" i="2"/>
  <c r="U35" i="2"/>
  <c r="V35" i="2"/>
  <c r="X35" i="2"/>
  <c r="Y35" i="2" s="1"/>
  <c r="AA35" i="2"/>
  <c r="AB35" i="2" s="1"/>
  <c r="R36" i="2"/>
  <c r="S36" i="2"/>
  <c r="U36" i="2"/>
  <c r="V36" i="2"/>
  <c r="X36" i="2"/>
  <c r="Y36" i="2"/>
  <c r="AA36" i="2"/>
  <c r="R37" i="2"/>
  <c r="S37" i="2"/>
  <c r="U37" i="2"/>
  <c r="V37" i="2"/>
  <c r="X37" i="2"/>
  <c r="Y37" i="2"/>
  <c r="AA37" i="2"/>
  <c r="AB37" i="2" s="1"/>
  <c r="R38" i="2"/>
  <c r="S38" i="2"/>
  <c r="U38" i="2"/>
  <c r="V38" i="2"/>
  <c r="X38" i="2"/>
  <c r="Y38" i="2" s="1"/>
  <c r="AA38" i="2"/>
  <c r="R42" i="2"/>
  <c r="S41" i="2" s="1"/>
  <c r="U42" i="2"/>
  <c r="V41" i="2" s="1"/>
  <c r="X42" i="2"/>
  <c r="Y41" i="2" s="1"/>
  <c r="R48" i="2"/>
  <c r="S47" i="2" s="1"/>
  <c r="V34" i="2" l="1"/>
  <c r="AB33" i="2"/>
  <c r="V31" i="2"/>
  <c r="S31" i="2"/>
  <c r="S39" i="2" s="1"/>
  <c r="Y33" i="2"/>
  <c r="Y39" i="2" s="1"/>
  <c r="Y27" i="2" s="1"/>
  <c r="V33" i="2"/>
  <c r="V32" i="2"/>
  <c r="S44" i="2"/>
  <c r="V39" i="2" l="1"/>
  <c r="V27" i="2" s="1"/>
  <c r="S27" i="2"/>
  <c r="AB39" i="2" l="1"/>
  <c r="AB27" i="2" s="1"/>
  <c r="V16" i="2" s="1"/>
  <c r="V17" i="2" l="1"/>
  <c r="V18" i="2"/>
</calcChain>
</file>

<file path=xl/sharedStrings.xml><?xml version="1.0" encoding="utf-8"?>
<sst xmlns="http://schemas.openxmlformats.org/spreadsheetml/2006/main" count="48" uniqueCount="38">
  <si>
    <t>年齢</t>
    <rPh sb="0" eb="2">
      <t>ネンレイ</t>
    </rPh>
    <phoneticPr fontId="1"/>
  </si>
  <si>
    <t>氏　名</t>
    <rPh sb="0" eb="1">
      <t>シ</t>
    </rPh>
    <rPh sb="2" eb="3">
      <t>メイ</t>
    </rPh>
    <phoneticPr fontId="1"/>
  </si>
  <si>
    <t>課税対象所得額</t>
    <rPh sb="0" eb="2">
      <t>カゼイ</t>
    </rPh>
    <rPh sb="2" eb="4">
      <t>タイショウ</t>
    </rPh>
    <rPh sb="4" eb="6">
      <t>ショトク</t>
    </rPh>
    <rPh sb="6" eb="7">
      <t>ガク</t>
    </rPh>
    <phoneticPr fontId="1"/>
  </si>
  <si>
    <t>課税対象所得</t>
    <rPh sb="0" eb="2">
      <t>カゼイ</t>
    </rPh>
    <rPh sb="2" eb="4">
      <t>タイショウ</t>
    </rPh>
    <rPh sb="4" eb="6">
      <t>ショトク</t>
    </rPh>
    <phoneticPr fontId="1"/>
  </si>
  <si>
    <t>計</t>
    <rPh sb="0" eb="1">
      <t>ケイ</t>
    </rPh>
    <phoneticPr fontId="1"/>
  </si>
  <si>
    <t>所得割額</t>
    <rPh sb="0" eb="2">
      <t>ショトク</t>
    </rPh>
    <rPh sb="2" eb="3">
      <t>ワリ</t>
    </rPh>
    <rPh sb="3" eb="4">
      <t>ガク</t>
    </rPh>
    <phoneticPr fontId="10"/>
  </si>
  <si>
    <t>均等割額</t>
    <rPh sb="0" eb="3">
      <t>キントウワ</t>
    </rPh>
    <rPh sb="3" eb="4">
      <t>ガク</t>
    </rPh>
    <phoneticPr fontId="1"/>
  </si>
  <si>
    <t>平等割額</t>
    <rPh sb="0" eb="2">
      <t>ビョウドウ</t>
    </rPh>
    <rPh sb="2" eb="3">
      <t>ワ</t>
    </rPh>
    <rPh sb="3" eb="4">
      <t>ガク</t>
    </rPh>
    <phoneticPr fontId="1"/>
  </si>
  <si>
    <t>年間</t>
    <rPh sb="0" eb="2">
      <t>ネンカン</t>
    </rPh>
    <phoneticPr fontId="1"/>
  </si>
  <si>
    <t>あなたの世帯の国保加入者と所得を全員分入力してください。</t>
    <rPh sb="4" eb="6">
      <t>セタイ</t>
    </rPh>
    <rPh sb="7" eb="9">
      <t>コクホ</t>
    </rPh>
    <rPh sb="9" eb="11">
      <t>カニュウ</t>
    </rPh>
    <rPh sb="11" eb="12">
      <t>シャ</t>
    </rPh>
    <rPh sb="13" eb="15">
      <t>ショトク</t>
    </rPh>
    <rPh sb="16" eb="18">
      <t>ゼンイン</t>
    </rPh>
    <rPh sb="18" eb="19">
      <t>ブン</t>
    </rPh>
    <rPh sb="19" eb="21">
      <t>ニュウリョク</t>
    </rPh>
    <phoneticPr fontId="1"/>
  </si>
  <si>
    <t>月割</t>
    <rPh sb="0" eb="2">
      <t>ツキワリ</t>
    </rPh>
    <phoneticPr fontId="1"/>
  </si>
  <si>
    <t>期割（８期）</t>
    <rPh sb="0" eb="1">
      <t>キ</t>
    </rPh>
    <rPh sb="1" eb="2">
      <t>ワリ</t>
    </rPh>
    <rPh sb="4" eb="5">
      <t>キ</t>
    </rPh>
    <phoneticPr fontId="1"/>
  </si>
  <si>
    <t>総所得金額等には利子所得、配当所得、不動産所得、事業所得、給与所得、一時所得、雑所得、土地等の譲渡等にかかる事業所得等の金額、土地建物等の短期・長期譲渡所得の金額、株式等にかかる譲渡所得等の金額、先物取引にかかる譲渡所得の金額、条約適用利子等にかかる利子所得等の金額、山林所得などの金額が含まれます。</t>
    <phoneticPr fontId="1"/>
  </si>
  <si>
    <t>総所得金額等とは</t>
    <rPh sb="0" eb="3">
      <t>ソウショトク</t>
    </rPh>
    <rPh sb="3" eb="5">
      <t>キンガク</t>
    </rPh>
    <rPh sb="5" eb="6">
      <t>トウ</t>
    </rPh>
    <phoneticPr fontId="1"/>
  </si>
  <si>
    <t xml:space="preserve">※退職所得（分離課税されたものに限る）、遺族年金、障害年金、雇用保険による失業給付等は、総所得金額等には含まれません。
</t>
    <rPh sb="41" eb="42">
      <t>トウ</t>
    </rPh>
    <rPh sb="44" eb="47">
      <t>ソウショトク</t>
    </rPh>
    <rPh sb="47" eb="49">
      <t>キンガク</t>
    </rPh>
    <rPh sb="49" eb="50">
      <t>トウ</t>
    </rPh>
    <rPh sb="52" eb="53">
      <t>フク</t>
    </rPh>
    <phoneticPr fontId="1"/>
  </si>
  <si>
    <t>▶留意事項</t>
    <rPh sb="1" eb="3">
      <t>リュウイ</t>
    </rPh>
    <rPh sb="3" eb="5">
      <t>ジコウ</t>
    </rPh>
    <phoneticPr fontId="1"/>
  </si>
  <si>
    <t>　あなたの世帯の国民健康保険税額は、以下のとおりです。</t>
    <rPh sb="5" eb="7">
      <t>セタイ</t>
    </rPh>
    <rPh sb="8" eb="10">
      <t>コクミン</t>
    </rPh>
    <rPh sb="10" eb="12">
      <t>ケンコウ</t>
    </rPh>
    <rPh sb="12" eb="14">
      <t>ホケン</t>
    </rPh>
    <rPh sb="14" eb="15">
      <t>ゼイ</t>
    </rPh>
    <rPh sb="15" eb="16">
      <t>ガク</t>
    </rPh>
    <rPh sb="18" eb="20">
      <t>イカ</t>
    </rPh>
    <phoneticPr fontId="1"/>
  </si>
  <si>
    <t>※課税対象所得とは</t>
    <rPh sb="1" eb="3">
      <t>カゼイ</t>
    </rPh>
    <rPh sb="3" eb="5">
      <t>タイショウ</t>
    </rPh>
    <rPh sb="5" eb="7">
      <t>ショトク</t>
    </rPh>
    <phoneticPr fontId="1"/>
  </si>
  <si>
    <t>　前年度中の総所得金額等から基礎控除43万円を除いた額が、課税対象所得額です。</t>
    <rPh sb="1" eb="4">
      <t>ゼンネンド</t>
    </rPh>
    <rPh sb="4" eb="5">
      <t>チュウ</t>
    </rPh>
    <rPh sb="6" eb="9">
      <t>ソウショトク</t>
    </rPh>
    <rPh sb="9" eb="11">
      <t>キンガク</t>
    </rPh>
    <rPh sb="11" eb="12">
      <t>トウ</t>
    </rPh>
    <rPh sb="14" eb="16">
      <t>キソ</t>
    </rPh>
    <rPh sb="16" eb="18">
      <t>コウジョ</t>
    </rPh>
    <rPh sb="20" eb="22">
      <t>マンエン</t>
    </rPh>
    <rPh sb="23" eb="24">
      <t>ノゾ</t>
    </rPh>
    <rPh sb="26" eb="27">
      <t>ガク</t>
    </rPh>
    <phoneticPr fontId="1"/>
  </si>
  <si>
    <t>　・本算定は、概算であり、実際の請求額と異なる場合があります。</t>
    <rPh sb="2" eb="3">
      <t>ホン</t>
    </rPh>
    <rPh sb="3" eb="5">
      <t>サンテイ</t>
    </rPh>
    <rPh sb="7" eb="9">
      <t>ガイサン</t>
    </rPh>
    <rPh sb="13" eb="15">
      <t>ジッサイ</t>
    </rPh>
    <rPh sb="16" eb="18">
      <t>セイキュウ</t>
    </rPh>
    <rPh sb="18" eb="19">
      <t>ガク</t>
    </rPh>
    <rPh sb="20" eb="21">
      <t>コト</t>
    </rPh>
    <rPh sb="23" eb="25">
      <t>バアイ</t>
    </rPh>
    <phoneticPr fontId="1"/>
  </si>
  <si>
    <t>　・途中で75歳以上となる方がいる場合の軽減は算定していません。</t>
    <rPh sb="2" eb="4">
      <t>トチュウ</t>
    </rPh>
    <rPh sb="7" eb="8">
      <t>サイ</t>
    </rPh>
    <rPh sb="8" eb="10">
      <t>イジョウ</t>
    </rPh>
    <rPh sb="13" eb="14">
      <t>カタ</t>
    </rPh>
    <rPh sb="17" eb="19">
      <t>バアイ</t>
    </rPh>
    <rPh sb="20" eb="22">
      <t>ケイゲン</t>
    </rPh>
    <rPh sb="23" eb="25">
      <t>サンテイ</t>
    </rPh>
    <phoneticPr fontId="1"/>
  </si>
  <si>
    <t>　・75才以上の方は後期高齢者医療制度に加入となります。本算定表では計算できません。</t>
    <rPh sb="4" eb="7">
      <t>サイイジョウ</t>
    </rPh>
    <rPh sb="8" eb="9">
      <t>カタ</t>
    </rPh>
    <rPh sb="10" eb="12">
      <t>コウキ</t>
    </rPh>
    <rPh sb="12" eb="14">
      <t>コウレイ</t>
    </rPh>
    <rPh sb="14" eb="15">
      <t>シャ</t>
    </rPh>
    <rPh sb="15" eb="17">
      <t>イリョウ</t>
    </rPh>
    <rPh sb="17" eb="19">
      <t>セイド</t>
    </rPh>
    <rPh sb="20" eb="22">
      <t>カニュウ</t>
    </rPh>
    <rPh sb="28" eb="29">
      <t>ホン</t>
    </rPh>
    <rPh sb="29" eb="31">
      <t>サンテイ</t>
    </rPh>
    <rPh sb="31" eb="32">
      <t>ヒョウ</t>
    </rPh>
    <rPh sb="34" eb="36">
      <t>ケイサン</t>
    </rPh>
    <phoneticPr fontId="1"/>
  </si>
  <si>
    <t>　・所得が一定以下の方の軽減、年の途中での加入・脱退による月割は計算していません。</t>
    <rPh sb="2" eb="4">
      <t>ショトク</t>
    </rPh>
    <rPh sb="5" eb="7">
      <t>イッテイ</t>
    </rPh>
    <rPh sb="7" eb="9">
      <t>イカ</t>
    </rPh>
    <rPh sb="10" eb="11">
      <t>カタ</t>
    </rPh>
    <rPh sb="12" eb="14">
      <t>ケイゲン</t>
    </rPh>
    <rPh sb="15" eb="16">
      <t>トシ</t>
    </rPh>
    <rPh sb="17" eb="19">
      <t>トチュウ</t>
    </rPh>
    <rPh sb="21" eb="23">
      <t>カニュウ</t>
    </rPh>
    <rPh sb="24" eb="26">
      <t>ダッタイ</t>
    </rPh>
    <rPh sb="29" eb="31">
      <t>ツキワリ</t>
    </rPh>
    <rPh sb="32" eb="34">
      <t>ケイサン</t>
    </rPh>
    <phoneticPr fontId="1"/>
  </si>
  <si>
    <t>子どもの均等割軽減額</t>
    <rPh sb="0" eb="1">
      <t>コ</t>
    </rPh>
    <rPh sb="4" eb="6">
      <t>キントウ</t>
    </rPh>
    <rPh sb="6" eb="7">
      <t>ワ</t>
    </rPh>
    <rPh sb="7" eb="9">
      <t>ケイゲン</t>
    </rPh>
    <rPh sb="9" eb="10">
      <t>ガク</t>
    </rPh>
    <phoneticPr fontId="1"/>
  </si>
  <si>
    <t>(課税対象所得額×税率7.4%)</t>
    <rPh sb="1" eb="3">
      <t>カゼイ</t>
    </rPh>
    <rPh sb="3" eb="5">
      <t>タイショウ</t>
    </rPh>
    <rPh sb="5" eb="7">
      <t>ショトク</t>
    </rPh>
    <rPh sb="7" eb="8">
      <t>ガク</t>
    </rPh>
    <rPh sb="9" eb="11">
      <t>ゼイリツ</t>
    </rPh>
    <phoneticPr fontId="10"/>
  </si>
  <si>
    <t>(課税対象所得額×税率2.9%)</t>
    <rPh sb="1" eb="3">
      <t>カゼイ</t>
    </rPh>
    <rPh sb="3" eb="5">
      <t>タイショウ</t>
    </rPh>
    <rPh sb="5" eb="7">
      <t>ショトク</t>
    </rPh>
    <rPh sb="7" eb="8">
      <t>ガク</t>
    </rPh>
    <rPh sb="9" eb="11">
      <t>ゼイリツ</t>
    </rPh>
    <phoneticPr fontId="10"/>
  </si>
  <si>
    <t>（１世帯27,000円）</t>
    <rPh sb="2" eb="4">
      <t>セタイ</t>
    </rPh>
    <rPh sb="10" eb="11">
      <t>エン</t>
    </rPh>
    <phoneticPr fontId="1"/>
  </si>
  <si>
    <t>(課税対象所得額×税率2.2%)</t>
    <rPh sb="1" eb="3">
      <t>カゼイ</t>
    </rPh>
    <rPh sb="3" eb="5">
      <t>タイショウ</t>
    </rPh>
    <rPh sb="5" eb="7">
      <t>ショトク</t>
    </rPh>
    <rPh sb="7" eb="8">
      <t>ガク</t>
    </rPh>
    <rPh sb="9" eb="11">
      <t>ゼイリツ</t>
    </rPh>
    <phoneticPr fontId="10"/>
  </si>
  <si>
    <t>R7年中総所得金額等</t>
    <rPh sb="2" eb="3">
      <t>ネン</t>
    </rPh>
    <rPh sb="3" eb="4">
      <t>チュウ</t>
    </rPh>
    <rPh sb="4" eb="5">
      <t>ソウ</t>
    </rPh>
    <rPh sb="5" eb="6">
      <t>トコロ</t>
    </rPh>
    <rPh sb="6" eb="7">
      <t>トク</t>
    </rPh>
    <rPh sb="7" eb="9">
      <t>キンガク</t>
    </rPh>
    <rPh sb="9" eb="10">
      <t>トウ</t>
    </rPh>
    <phoneticPr fontId="1"/>
  </si>
  <si>
    <t>令和8年度</t>
    <rPh sb="0" eb="2">
      <t>レイワ</t>
    </rPh>
    <rPh sb="3" eb="5">
      <t>ネンド</t>
    </rPh>
    <phoneticPr fontId="1"/>
  </si>
  <si>
    <t>(課税対象所得額×税率0.29%)</t>
    <rPh sb="1" eb="3">
      <t>カゼイ</t>
    </rPh>
    <rPh sb="3" eb="5">
      <t>タイショウ</t>
    </rPh>
    <rPh sb="5" eb="7">
      <t>ショトク</t>
    </rPh>
    <rPh sb="7" eb="8">
      <t>ガク</t>
    </rPh>
    <rPh sb="9" eb="11">
      <t>ゼイリツ</t>
    </rPh>
    <phoneticPr fontId="10"/>
  </si>
  <si>
    <t>医療給付費分</t>
    <rPh sb="0" eb="2">
      <t>イリョウ</t>
    </rPh>
    <rPh sb="2" eb="5">
      <t>キュウフヒ</t>
    </rPh>
    <rPh sb="5" eb="6">
      <t>ブン</t>
    </rPh>
    <phoneticPr fontId="1"/>
  </si>
  <si>
    <t>後期高齢者支援金等分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1"/>
  </si>
  <si>
    <t>介護納付金分</t>
    <rPh sb="0" eb="2">
      <t>カイゴ</t>
    </rPh>
    <rPh sb="2" eb="4">
      <t>ノウフ</t>
    </rPh>
    <rPh sb="4" eb="5">
      <t>キン</t>
    </rPh>
    <rPh sb="5" eb="6">
      <t>ブン</t>
    </rPh>
    <phoneticPr fontId="1"/>
  </si>
  <si>
    <t>子ども・子育て支援納付金分</t>
    <rPh sb="0" eb="1">
      <t>コ</t>
    </rPh>
    <rPh sb="4" eb="6">
      <t>コソダ</t>
    </rPh>
    <rPh sb="7" eb="9">
      <t>シエン</t>
    </rPh>
    <rPh sb="9" eb="11">
      <t>ノウフ</t>
    </rPh>
    <rPh sb="11" eb="12">
      <t>キン</t>
    </rPh>
    <rPh sb="12" eb="13">
      <t>コブン</t>
    </rPh>
    <phoneticPr fontId="1"/>
  </si>
  <si>
    <t>未就学児の均等割軽減額</t>
    <rPh sb="0" eb="4">
      <t>ミシュウガクジ</t>
    </rPh>
    <rPh sb="5" eb="7">
      <t>キントウ</t>
    </rPh>
    <rPh sb="7" eb="8">
      <t>ワ</t>
    </rPh>
    <rPh sb="8" eb="10">
      <t>ケイゲン</t>
    </rPh>
    <rPh sb="10" eb="11">
      <t>ガク</t>
    </rPh>
    <phoneticPr fontId="1"/>
  </si>
  <si>
    <t>未就学児の均等割軽減額</t>
    <rPh sb="5" eb="7">
      <t>キントウ</t>
    </rPh>
    <rPh sb="7" eb="8">
      <t>ワ</t>
    </rPh>
    <rPh sb="8" eb="10">
      <t>ケイゲン</t>
    </rPh>
    <rPh sb="10" eb="11">
      <t>ガク</t>
    </rPh>
    <phoneticPr fontId="1"/>
  </si>
  <si>
    <t>　・未就学児は、小学校入学前の者を指します。また、子どもは、１８歳に達する日以後の最初の３月３１日以前である者を指します。</t>
    <rPh sb="2" eb="6">
      <t>ミシュウガクジ</t>
    </rPh>
    <rPh sb="8" eb="11">
      <t>ショウガッコウ</t>
    </rPh>
    <rPh sb="11" eb="13">
      <t>ニュウガク</t>
    </rPh>
    <rPh sb="13" eb="14">
      <t>マエ</t>
    </rPh>
    <rPh sb="15" eb="16">
      <t>モノ</t>
    </rPh>
    <rPh sb="17" eb="18">
      <t>サ</t>
    </rPh>
    <rPh sb="25" eb="26">
      <t>コ</t>
    </rPh>
    <rPh sb="32" eb="33">
      <t>サイ</t>
    </rPh>
    <rPh sb="34" eb="35">
      <t>タチ</t>
    </rPh>
    <rPh sb="37" eb="38">
      <t>ヒ</t>
    </rPh>
    <rPh sb="38" eb="40">
      <t>イゴ</t>
    </rPh>
    <rPh sb="41" eb="43">
      <t>サイショ</t>
    </rPh>
    <rPh sb="45" eb="46">
      <t>ツキ</t>
    </rPh>
    <rPh sb="48" eb="49">
      <t>ニチ</t>
    </rPh>
    <rPh sb="49" eb="51">
      <t>イゼン</t>
    </rPh>
    <rPh sb="54" eb="55">
      <t>モノ</t>
    </rPh>
    <rPh sb="56" eb="57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</si>
</sst>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&quot;円&quot;"/>
    <numFmt numFmtId="178" formatCode="#,##0&quot;円 &quot;"/>
    <numFmt numFmtId="179" formatCode="&quot;（13,000円×&quot;0&quot;人&quot;\)"/>
    <numFmt numFmtId="180" formatCode="&quot;（19,000円×&quot;0&quot;人&quot;\)"/>
    <numFmt numFmtId="181" formatCode="&quot;（△9,500円×&quot;0&quot;人&quot;\)"/>
    <numFmt numFmtId="182" formatCode="&quot;（14,000円×&quot;0&quot;人&quot;\)"/>
    <numFmt numFmtId="183" formatCode="&quot;（△7,000円×&quot;0&quot;人&quot;\)"/>
    <numFmt numFmtId="184" formatCode="&quot;（1,900円×&quot;0&quot;人&quot;\)"/>
    <numFmt numFmtId="185" formatCode="&quot;（△1,900円×&quot;0&quot;人&quot;\)"/>
    <numFmt numFmtId="186" formatCode="#,##0&quot;円&quot;;&quot;△&quot;#,##0&quot;円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1"/>
      <name val="ＭＳ ゴシック"/>
      <family val="3"/>
      <charset val="128"/>
    </font>
    <font>
      <b/>
      <sz val="8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2" fillId="0" borderId="12" xfId="1" applyFont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76" fontId="2" fillId="0" borderId="12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2" fillId="0" borderId="9" xfId="1" applyNumberFormat="1" applyFont="1" applyBorder="1">
      <alignment vertical="center"/>
    </xf>
    <xf numFmtId="0" fontId="2" fillId="0" borderId="8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20" xfId="0" applyFill="1" applyBorder="1">
      <alignment vertical="center"/>
    </xf>
    <xf numFmtId="177" fontId="4" fillId="0" borderId="24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20" xfId="0" applyFill="1" applyBorder="1">
      <alignment vertical="center"/>
    </xf>
    <xf numFmtId="0" fontId="4" fillId="5" borderId="19" xfId="0" applyFont="1" applyFill="1" applyBorder="1" applyAlignment="1">
      <alignment horizontal="right" vertical="center"/>
    </xf>
    <xf numFmtId="0" fontId="0" fillId="5" borderId="21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23" xfId="0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9" fillId="5" borderId="0" xfId="0" applyFont="1" applyFill="1" applyBorder="1" applyProtection="1">
      <alignment vertical="center"/>
      <protection hidden="1"/>
    </xf>
    <xf numFmtId="0" fontId="3" fillId="5" borderId="14" xfId="0" applyFont="1" applyFill="1" applyBorder="1" applyAlignment="1">
      <alignment horizontal="center" vertical="center"/>
    </xf>
    <xf numFmtId="177" fontId="2" fillId="5" borderId="15" xfId="1" applyNumberFormat="1" applyFont="1" applyFill="1" applyBorder="1" applyAlignment="1" applyProtection="1">
      <alignment horizontal="right" vertical="center"/>
      <protection hidden="1"/>
    </xf>
    <xf numFmtId="177" fontId="2" fillId="5" borderId="15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177" fontId="2" fillId="5" borderId="6" xfId="1" applyNumberFormat="1" applyFont="1" applyFill="1" applyBorder="1" applyAlignment="1" applyProtection="1">
      <alignment horizontal="right" vertical="center"/>
      <protection hidden="1"/>
    </xf>
    <xf numFmtId="177" fontId="2" fillId="5" borderId="6" xfId="1" applyNumberFormat="1" applyFont="1" applyFill="1" applyBorder="1" applyAlignment="1">
      <alignment horizontal="right" vertical="center"/>
    </xf>
    <xf numFmtId="177" fontId="2" fillId="5" borderId="26" xfId="1" applyNumberFormat="1" applyFont="1" applyFill="1" applyBorder="1" applyAlignment="1" applyProtection="1">
      <alignment horizontal="right" vertical="center"/>
      <protection hidden="1"/>
    </xf>
    <xf numFmtId="0" fontId="3" fillId="5" borderId="25" xfId="0" applyFont="1" applyFill="1" applyBorder="1" applyAlignment="1">
      <alignment horizontal="center" vertical="center"/>
    </xf>
    <xf numFmtId="177" fontId="2" fillId="5" borderId="24" xfId="1" applyNumberFormat="1" applyFont="1" applyFill="1" applyBorder="1" applyAlignment="1" applyProtection="1">
      <alignment horizontal="right" vertical="center"/>
      <protection hidden="1"/>
    </xf>
    <xf numFmtId="0" fontId="3" fillId="5" borderId="7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177" fontId="2" fillId="5" borderId="24" xfId="0" applyNumberFormat="1" applyFont="1" applyFill="1" applyBorder="1">
      <alignment vertical="center"/>
    </xf>
    <xf numFmtId="0" fontId="2" fillId="5" borderId="0" xfId="0" applyFont="1" applyFill="1">
      <alignment vertical="center"/>
    </xf>
    <xf numFmtId="179" fontId="2" fillId="5" borderId="0" xfId="0" applyNumberFormat="1" applyFont="1" applyFill="1">
      <alignment vertical="center"/>
    </xf>
    <xf numFmtId="178" fontId="2" fillId="5" borderId="24" xfId="0" applyNumberFormat="1" applyFont="1" applyFill="1" applyBorder="1">
      <alignment vertical="center"/>
    </xf>
    <xf numFmtId="0" fontId="2" fillId="5" borderId="0" xfId="0" applyFont="1" applyFill="1" applyAlignment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176" fontId="2" fillId="0" borderId="0" xfId="1" applyNumberFormat="1" applyFont="1" applyBorder="1">
      <alignment vertical="center"/>
    </xf>
    <xf numFmtId="0" fontId="6" fillId="5" borderId="0" xfId="0" applyFont="1" applyFill="1">
      <alignment vertical="center"/>
    </xf>
    <xf numFmtId="180" fontId="2" fillId="5" borderId="0" xfId="0" applyNumberFormat="1" applyFont="1" applyFill="1">
      <alignment vertical="center"/>
    </xf>
    <xf numFmtId="181" fontId="2" fillId="5" borderId="0" xfId="0" applyNumberFormat="1" applyFont="1" applyFill="1">
      <alignment vertical="center"/>
    </xf>
    <xf numFmtId="182" fontId="2" fillId="5" borderId="0" xfId="0" applyNumberFormat="1" applyFont="1" applyFill="1">
      <alignment vertical="center"/>
    </xf>
    <xf numFmtId="183" fontId="2" fillId="5" borderId="0" xfId="0" applyNumberFormat="1" applyFont="1" applyFill="1">
      <alignment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184" fontId="2" fillId="5" borderId="0" xfId="0" applyNumberFormat="1" applyFont="1" applyFill="1">
      <alignment vertical="center"/>
    </xf>
    <xf numFmtId="177" fontId="2" fillId="5" borderId="29" xfId="1" applyNumberFormat="1" applyFont="1" applyFill="1" applyBorder="1" applyAlignment="1">
      <alignment horizontal="right" vertical="center"/>
    </xf>
    <xf numFmtId="177" fontId="2" fillId="5" borderId="26" xfId="1" applyNumberFormat="1" applyFont="1" applyFill="1" applyBorder="1" applyAlignment="1">
      <alignment horizontal="right" vertical="center"/>
    </xf>
    <xf numFmtId="177" fontId="2" fillId="5" borderId="30" xfId="1" applyNumberFormat="1" applyFont="1" applyFill="1" applyBorder="1" applyAlignment="1">
      <alignment horizontal="right" vertical="center"/>
    </xf>
    <xf numFmtId="177" fontId="2" fillId="5" borderId="31" xfId="1" applyNumberFormat="1" applyFont="1" applyFill="1" applyBorder="1" applyAlignment="1">
      <alignment horizontal="right" vertical="center"/>
    </xf>
    <xf numFmtId="185" fontId="2" fillId="5" borderId="0" xfId="0" applyNumberFormat="1" applyFont="1" applyFill="1">
      <alignment vertical="center"/>
    </xf>
    <xf numFmtId="186" fontId="2" fillId="5" borderId="24" xfId="0" applyNumberFormat="1" applyFont="1" applyFill="1" applyBorder="1">
      <alignment vertic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180683</xdr:rowOff>
        </xdr:from>
        <xdr:to>
          <xdr:col>12</xdr:col>
          <xdr:colOff>882463</xdr:colOff>
          <xdr:row>48</xdr:row>
          <xdr:rowOff>2510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A4422B49-37D1-4C2D-BCC7-644BDEF8ADB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Q$12:$AC$49" spid="_x0000_s31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47926"/>
              <a:ext cx="12298456" cy="82223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49"/>
  <sheetViews>
    <sheetView showGridLines="0" tabSelected="1" zoomScaleNormal="100" zoomScaleSheetLayoutView="87" workbookViewId="0">
      <selection activeCell="U21" sqref="U21"/>
    </sheetView>
  </sheetViews>
  <sheetFormatPr defaultRowHeight="13.5" x14ac:dyDescent="0.15"/>
  <cols>
    <col min="1" max="1" width="2.125" customWidth="1"/>
    <col min="2" max="2" width="14.25" customWidth="1"/>
    <col min="3" max="3" width="5.875" customWidth="1"/>
    <col min="4" max="4" width="19.5" customWidth="1"/>
    <col min="5" max="5" width="4" customWidth="1"/>
    <col min="6" max="6" width="18.375" bestFit="1" customWidth="1"/>
    <col min="7" max="7" width="14.5" customWidth="1"/>
    <col min="8" max="8" width="10.75" customWidth="1"/>
    <col min="9" max="9" width="18.25" customWidth="1"/>
    <col min="10" max="10" width="15.625" customWidth="1"/>
    <col min="11" max="11" width="9" customWidth="1"/>
    <col min="12" max="12" width="17.5" customWidth="1"/>
    <col min="13" max="14" width="15.625" customWidth="1"/>
    <col min="16" max="16" width="5" customWidth="1"/>
    <col min="17" max="17" width="4.25" customWidth="1"/>
    <col min="18" max="18" width="20.625" customWidth="1"/>
    <col min="19" max="19" width="14.125" customWidth="1"/>
    <col min="21" max="21" width="20.625" customWidth="1"/>
    <col min="22" max="22" width="14" customWidth="1"/>
    <col min="23" max="23" width="9.125" customWidth="1"/>
    <col min="24" max="24" width="20.625" customWidth="1"/>
    <col min="25" max="25" width="11.875" customWidth="1"/>
    <col min="26" max="26" width="9" customWidth="1"/>
    <col min="27" max="27" width="20.625" customWidth="1"/>
    <col min="28" max="28" width="11.875" customWidth="1"/>
    <col min="29" max="29" width="4.25" customWidth="1"/>
  </cols>
  <sheetData>
    <row r="1" spans="2:24" ht="18" customHeight="1" thickBot="1" x14ac:dyDescent="0.2">
      <c r="B1" s="12" t="s">
        <v>9</v>
      </c>
    </row>
    <row r="2" spans="2:24" ht="18.75" customHeight="1" thickBot="1" x14ac:dyDescent="0.2">
      <c r="B2" s="30" t="s">
        <v>1</v>
      </c>
      <c r="C2" s="31" t="s">
        <v>0</v>
      </c>
      <c r="D2" s="32" t="s">
        <v>28</v>
      </c>
      <c r="F2" s="33" t="s">
        <v>13</v>
      </c>
    </row>
    <row r="3" spans="2:24" ht="18.75" customHeight="1" x14ac:dyDescent="0.15">
      <c r="B3" s="3"/>
      <c r="C3" s="4"/>
      <c r="D3" s="8"/>
      <c r="F3" s="82" t="s">
        <v>12</v>
      </c>
      <c r="G3" s="82"/>
      <c r="H3" s="82"/>
      <c r="I3" s="35"/>
    </row>
    <row r="4" spans="2:24" ht="18.75" customHeight="1" x14ac:dyDescent="0.15">
      <c r="B4" s="1"/>
      <c r="C4" s="2"/>
      <c r="D4" s="9"/>
      <c r="F4" s="82"/>
      <c r="G4" s="82"/>
      <c r="H4" s="82"/>
      <c r="I4" s="35"/>
    </row>
    <row r="5" spans="2:24" ht="18.75" customHeight="1" x14ac:dyDescent="0.15">
      <c r="B5" s="1"/>
      <c r="C5" s="2"/>
      <c r="D5" s="9"/>
      <c r="F5" s="82"/>
      <c r="G5" s="82"/>
      <c r="H5" s="82"/>
      <c r="I5" s="35"/>
    </row>
    <row r="6" spans="2:24" ht="18.75" x14ac:dyDescent="0.15">
      <c r="B6" s="1"/>
      <c r="C6" s="2"/>
      <c r="D6" s="9"/>
      <c r="F6" s="82"/>
      <c r="G6" s="82"/>
      <c r="H6" s="82"/>
      <c r="I6" s="35"/>
    </row>
    <row r="7" spans="2:24" ht="18.75" customHeight="1" x14ac:dyDescent="0.15">
      <c r="B7" s="1"/>
      <c r="C7" s="2"/>
      <c r="D7" s="9"/>
      <c r="F7" s="82"/>
      <c r="G7" s="82"/>
      <c r="H7" s="82"/>
      <c r="I7" s="35"/>
    </row>
    <row r="8" spans="2:24" ht="18.75" customHeight="1" x14ac:dyDescent="0.15">
      <c r="B8" s="1"/>
      <c r="C8" s="2"/>
      <c r="D8" s="9"/>
      <c r="F8" s="82" t="s">
        <v>14</v>
      </c>
      <c r="G8" s="82"/>
      <c r="H8" s="82"/>
      <c r="I8" s="35"/>
    </row>
    <row r="9" spans="2:24" ht="18.75" customHeight="1" x14ac:dyDescent="0.15">
      <c r="B9" s="1"/>
      <c r="C9" s="2"/>
      <c r="D9" s="9"/>
      <c r="F9" s="82"/>
      <c r="G9" s="82"/>
      <c r="H9" s="82"/>
      <c r="I9" s="35"/>
    </row>
    <row r="10" spans="2:24" ht="18.75" customHeight="1" thickBot="1" x14ac:dyDescent="0.2">
      <c r="B10" s="10"/>
      <c r="C10" s="15"/>
      <c r="D10" s="14"/>
      <c r="F10" s="82"/>
      <c r="G10" s="82"/>
      <c r="H10" s="82"/>
      <c r="I10" s="35"/>
    </row>
    <row r="11" spans="2:24" ht="18.75" customHeight="1" x14ac:dyDescent="0.15">
      <c r="B11" s="36"/>
      <c r="C11" s="63"/>
      <c r="D11" s="64"/>
      <c r="F11" s="34"/>
      <c r="G11" s="34"/>
      <c r="H11" s="34"/>
      <c r="I11" s="35"/>
    </row>
    <row r="13" spans="2:24" ht="19.5" thickBot="1" x14ac:dyDescent="0.2">
      <c r="R13" s="13" t="s">
        <v>2</v>
      </c>
    </row>
    <row r="14" spans="2:24" ht="20.25" thickTop="1" thickBot="1" x14ac:dyDescent="0.2">
      <c r="R14" s="5" t="s">
        <v>1</v>
      </c>
      <c r="S14" s="7" t="s">
        <v>3</v>
      </c>
      <c r="U14" s="16" t="s">
        <v>29</v>
      </c>
      <c r="V14" s="22"/>
      <c r="W14" s="22"/>
      <c r="X14" s="23"/>
    </row>
    <row r="15" spans="2:24" ht="20.25" thickBot="1" x14ac:dyDescent="0.2">
      <c r="R15" s="3" t="str">
        <f t="shared" ref="R15:R22" si="0">IF(B3="","",B3)</f>
        <v/>
      </c>
      <c r="S15" s="6" t="str">
        <f t="shared" ref="S15:S22" si="1">IF(B3="","",IF(D3-430000&gt;0,D3-430000,0))</f>
        <v/>
      </c>
      <c r="T15" s="58"/>
      <c r="U15" s="17" t="s">
        <v>16</v>
      </c>
      <c r="V15" s="18"/>
      <c r="W15" s="18"/>
      <c r="X15" s="19"/>
    </row>
    <row r="16" spans="2:24" ht="20.25" thickTop="1" thickBot="1" x14ac:dyDescent="0.2">
      <c r="R16" s="3" t="str">
        <f t="shared" si="0"/>
        <v/>
      </c>
      <c r="S16" s="6" t="str">
        <f t="shared" si="1"/>
        <v/>
      </c>
      <c r="T16" s="60"/>
      <c r="U16" s="26" t="s">
        <v>8</v>
      </c>
      <c r="V16" s="20">
        <f>S27+V27+Y27+AB27</f>
        <v>0</v>
      </c>
      <c r="W16" s="24"/>
      <c r="X16" s="25"/>
    </row>
    <row r="17" spans="2:29" ht="20.25" thickTop="1" thickBot="1" x14ac:dyDescent="0.2">
      <c r="R17" s="3" t="str">
        <f t="shared" si="0"/>
        <v/>
      </c>
      <c r="S17" s="6" t="str">
        <f t="shared" si="1"/>
        <v/>
      </c>
      <c r="U17" s="26" t="s">
        <v>10</v>
      </c>
      <c r="V17" s="21">
        <f>V16/12</f>
        <v>0</v>
      </c>
      <c r="W17" s="24"/>
      <c r="X17" s="25"/>
    </row>
    <row r="18" spans="2:29" ht="20.25" thickTop="1" thickBot="1" x14ac:dyDescent="0.2">
      <c r="B18" s="62"/>
      <c r="C18" s="59"/>
      <c r="R18" s="3" t="str">
        <f t="shared" si="0"/>
        <v/>
      </c>
      <c r="S18" s="6" t="str">
        <f t="shared" si="1"/>
        <v/>
      </c>
      <c r="U18" s="26" t="s">
        <v>11</v>
      </c>
      <c r="V18" s="20">
        <f>V16/8</f>
        <v>0</v>
      </c>
      <c r="W18" s="24"/>
      <c r="X18" s="25"/>
    </row>
    <row r="19" spans="2:29" ht="16.5" customHeight="1" thickTop="1" thickBot="1" x14ac:dyDescent="0.2">
      <c r="B19" s="59"/>
      <c r="C19" s="59"/>
      <c r="R19" s="3" t="str">
        <f t="shared" si="0"/>
        <v/>
      </c>
      <c r="S19" s="6" t="str">
        <f t="shared" si="1"/>
        <v/>
      </c>
      <c r="U19" s="27"/>
      <c r="V19" s="28"/>
      <c r="W19" s="28"/>
      <c r="X19" s="29"/>
    </row>
    <row r="20" spans="2:29" ht="19.5" thickTop="1" x14ac:dyDescent="0.15">
      <c r="R20" s="3" t="str">
        <f t="shared" si="0"/>
        <v/>
      </c>
      <c r="S20" s="6" t="str">
        <f t="shared" si="1"/>
        <v/>
      </c>
      <c r="U20" s="33" t="s">
        <v>15</v>
      </c>
      <c r="V20" s="18"/>
      <c r="W20" s="18"/>
      <c r="X20" s="18"/>
    </row>
    <row r="21" spans="2:29" ht="18.75" x14ac:dyDescent="0.15">
      <c r="R21" s="3" t="str">
        <f t="shared" si="0"/>
        <v/>
      </c>
      <c r="S21" s="6" t="str">
        <f t="shared" si="1"/>
        <v/>
      </c>
      <c r="U21" s="33" t="s">
        <v>19</v>
      </c>
      <c r="V21" s="33"/>
      <c r="W21" s="33"/>
      <c r="X21" s="33"/>
    </row>
    <row r="22" spans="2:29" ht="19.5" thickBot="1" x14ac:dyDescent="0.2">
      <c r="R22" s="10" t="str">
        <f t="shared" si="0"/>
        <v/>
      </c>
      <c r="S22" s="11" t="str">
        <f t="shared" si="1"/>
        <v/>
      </c>
      <c r="U22" s="33" t="s">
        <v>22</v>
      </c>
      <c r="V22" s="33"/>
      <c r="W22" s="33"/>
      <c r="X22" s="33"/>
    </row>
    <row r="23" spans="2:29" ht="16.5" x14ac:dyDescent="0.15">
      <c r="R23" s="61" t="s">
        <v>17</v>
      </c>
      <c r="S23" s="37"/>
      <c r="U23" s="33" t="s">
        <v>20</v>
      </c>
      <c r="V23" s="33"/>
      <c r="W23" s="33"/>
      <c r="X23" s="33"/>
    </row>
    <row r="24" spans="2:29" ht="16.5" x14ac:dyDescent="0.15">
      <c r="R24" s="80" t="s">
        <v>18</v>
      </c>
      <c r="S24" s="81"/>
      <c r="U24" s="33" t="s">
        <v>21</v>
      </c>
      <c r="V24" s="33"/>
      <c r="W24" s="33"/>
      <c r="X24" s="33"/>
    </row>
    <row r="25" spans="2:29" ht="16.5" x14ac:dyDescent="0.15">
      <c r="R25" s="81"/>
      <c r="S25" s="81"/>
      <c r="U25" s="33" t="s">
        <v>37</v>
      </c>
    </row>
    <row r="26" spans="2:29" ht="14.25" thickBot="1" x14ac:dyDescent="0.2"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2:29" ht="19.5" thickBot="1" x14ac:dyDescent="0.2">
      <c r="Q27" s="38"/>
      <c r="R27" s="16" t="s">
        <v>31</v>
      </c>
      <c r="S27" s="57">
        <f>S39+S41+S44+S47</f>
        <v>0</v>
      </c>
      <c r="T27" s="39"/>
      <c r="U27" s="16" t="s">
        <v>32</v>
      </c>
      <c r="V27" s="57">
        <f>V39+V41+V44</f>
        <v>0</v>
      </c>
      <c r="W27" s="38"/>
      <c r="X27" s="16" t="s">
        <v>33</v>
      </c>
      <c r="Y27" s="57">
        <f>Y39+Y41</f>
        <v>0</v>
      </c>
      <c r="Z27" s="38"/>
      <c r="AA27" s="83" t="s">
        <v>34</v>
      </c>
      <c r="AB27" s="57">
        <f>AB39+AB41+AB44</f>
        <v>0</v>
      </c>
      <c r="AC27" s="38"/>
    </row>
    <row r="28" spans="2:29" x14ac:dyDescent="0.15"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2:29" x14ac:dyDescent="0.15">
      <c r="Q29" s="38"/>
      <c r="R29" s="40" t="s">
        <v>5</v>
      </c>
      <c r="S29" s="38"/>
      <c r="T29" s="38"/>
      <c r="U29" s="40" t="s">
        <v>5</v>
      </c>
      <c r="V29" s="38"/>
      <c r="W29" s="38"/>
      <c r="X29" s="40" t="s">
        <v>5</v>
      </c>
      <c r="Y29" s="38"/>
      <c r="Z29" s="38"/>
      <c r="AA29" s="40" t="s">
        <v>5</v>
      </c>
      <c r="AB29" s="38"/>
      <c r="AC29" s="38"/>
    </row>
    <row r="30" spans="2:29" ht="14.25" thickBot="1" x14ac:dyDescent="0.2">
      <c r="Q30" s="38"/>
      <c r="R30" s="40" t="s">
        <v>24</v>
      </c>
      <c r="S30" s="38"/>
      <c r="T30" s="38"/>
      <c r="U30" s="40" t="s">
        <v>25</v>
      </c>
      <c r="V30" s="38"/>
      <c r="W30" s="38"/>
      <c r="X30" s="40" t="s">
        <v>27</v>
      </c>
      <c r="Y30" s="38"/>
      <c r="Z30" s="38"/>
      <c r="AA30" s="40" t="s">
        <v>30</v>
      </c>
      <c r="AB30" s="38"/>
      <c r="AC30" s="38"/>
    </row>
    <row r="31" spans="2:29" ht="18.75" x14ac:dyDescent="0.15">
      <c r="Q31" s="38"/>
      <c r="R31" s="41" t="str">
        <f t="shared" ref="R31:R38" si="2">IF(B3="","",B3)</f>
        <v/>
      </c>
      <c r="S31" s="42" t="str">
        <f t="shared" ref="S31:S38" si="3">IF(B3="","",ROUNDDOWN(S15*0.074,0))</f>
        <v/>
      </c>
      <c r="T31" s="38"/>
      <c r="U31" s="41" t="str">
        <f t="shared" ref="U31:U38" si="4">IF(B3="","",B3)</f>
        <v/>
      </c>
      <c r="V31" s="43" t="str">
        <f>IF(B3="","",ROUNDDOWN(S15*0.029,0))</f>
        <v/>
      </c>
      <c r="W31" s="38"/>
      <c r="X31" s="41" t="str">
        <f t="shared" ref="X31:X38" si="5">IF(AND(C3&gt;=40,C3&lt;65),B3,"")</f>
        <v/>
      </c>
      <c r="Y31" s="43" t="str">
        <f>IF(X31="","",ROUNDDOWN(S15*0.022,0))</f>
        <v/>
      </c>
      <c r="Z31" s="38"/>
      <c r="AA31" s="41" t="str">
        <f>IF(B3="","",B3)</f>
        <v/>
      </c>
      <c r="AB31" s="74" t="str">
        <f>IF(B3="","",ROUNDDOWN(S15*0.0029,0))</f>
        <v/>
      </c>
      <c r="AC31" s="38"/>
    </row>
    <row r="32" spans="2:29" ht="18.75" x14ac:dyDescent="0.15">
      <c r="Q32" s="38"/>
      <c r="R32" s="44" t="str">
        <f t="shared" si="2"/>
        <v/>
      </c>
      <c r="S32" s="45" t="str">
        <f t="shared" si="3"/>
        <v/>
      </c>
      <c r="T32" s="38"/>
      <c r="U32" s="44" t="str">
        <f t="shared" si="4"/>
        <v/>
      </c>
      <c r="V32" s="46" t="str">
        <f t="shared" ref="V32:V38" si="6">IF(B4="","",ROUNDDOWN(S16*0.029,0))</f>
        <v/>
      </c>
      <c r="W32" s="38"/>
      <c r="X32" s="44" t="str">
        <f t="shared" si="5"/>
        <v/>
      </c>
      <c r="Y32" s="46" t="str">
        <f t="shared" ref="Y32:Y38" si="7">IF(X32="","",ROUNDDOWN(S16*0.022,0))</f>
        <v/>
      </c>
      <c r="Z32" s="38"/>
      <c r="AA32" s="70" t="str">
        <f t="shared" ref="AA32:AA38" si="8">IF(C4&gt;=18,B4,"")</f>
        <v/>
      </c>
      <c r="AB32" s="75" t="str">
        <f t="shared" ref="AB32:AB38" si="9">IF(AA32="","",ROUNDDOWN(S16*0.0029,0))</f>
        <v/>
      </c>
      <c r="AC32" s="38"/>
    </row>
    <row r="33" spans="17:29" ht="18.75" x14ac:dyDescent="0.15">
      <c r="Q33" s="38"/>
      <c r="R33" s="44" t="str">
        <f t="shared" si="2"/>
        <v/>
      </c>
      <c r="S33" s="45" t="str">
        <f t="shared" si="3"/>
        <v/>
      </c>
      <c r="T33" s="38"/>
      <c r="U33" s="44" t="str">
        <f t="shared" si="4"/>
        <v/>
      </c>
      <c r="V33" s="46" t="str">
        <f t="shared" si="6"/>
        <v/>
      </c>
      <c r="W33" s="38"/>
      <c r="X33" s="44" t="str">
        <f t="shared" si="5"/>
        <v/>
      </c>
      <c r="Y33" s="46" t="str">
        <f t="shared" si="7"/>
        <v/>
      </c>
      <c r="Z33" s="38"/>
      <c r="AA33" s="44" t="str">
        <f t="shared" si="8"/>
        <v/>
      </c>
      <c r="AB33" s="75" t="str">
        <f t="shared" si="9"/>
        <v/>
      </c>
      <c r="AC33" s="38"/>
    </row>
    <row r="34" spans="17:29" ht="18.75" x14ac:dyDescent="0.15">
      <c r="Q34" s="38"/>
      <c r="R34" s="44" t="str">
        <f t="shared" si="2"/>
        <v/>
      </c>
      <c r="S34" s="45" t="str">
        <f t="shared" si="3"/>
        <v/>
      </c>
      <c r="T34" s="38"/>
      <c r="U34" s="44" t="str">
        <f t="shared" si="4"/>
        <v/>
      </c>
      <c r="V34" s="46" t="str">
        <f t="shared" si="6"/>
        <v/>
      </c>
      <c r="W34" s="38"/>
      <c r="X34" s="44" t="str">
        <f t="shared" si="5"/>
        <v/>
      </c>
      <c r="Y34" s="46" t="str">
        <f t="shared" si="7"/>
        <v/>
      </c>
      <c r="Z34" s="38"/>
      <c r="AA34" s="44" t="str">
        <f>IF(C6&gt;=18,B6,"")</f>
        <v/>
      </c>
      <c r="AB34" s="75" t="str">
        <f t="shared" si="9"/>
        <v/>
      </c>
      <c r="AC34" s="38"/>
    </row>
    <row r="35" spans="17:29" ht="15.75" customHeight="1" x14ac:dyDescent="0.15">
      <c r="Q35" s="38"/>
      <c r="R35" s="44" t="str">
        <f t="shared" si="2"/>
        <v/>
      </c>
      <c r="S35" s="45" t="str">
        <f t="shared" si="3"/>
        <v/>
      </c>
      <c r="T35" s="38"/>
      <c r="U35" s="44" t="str">
        <f t="shared" si="4"/>
        <v/>
      </c>
      <c r="V35" s="46" t="str">
        <f t="shared" si="6"/>
        <v/>
      </c>
      <c r="W35" s="38"/>
      <c r="X35" s="44" t="str">
        <f t="shared" si="5"/>
        <v/>
      </c>
      <c r="Y35" s="46" t="str">
        <f t="shared" si="7"/>
        <v/>
      </c>
      <c r="Z35" s="38"/>
      <c r="AA35" s="72" t="str">
        <f t="shared" si="8"/>
        <v/>
      </c>
      <c r="AB35" s="46" t="str">
        <f t="shared" si="9"/>
        <v/>
      </c>
      <c r="AC35" s="38"/>
    </row>
    <row r="36" spans="17:29" ht="18.75" x14ac:dyDescent="0.15">
      <c r="Q36" s="38"/>
      <c r="R36" s="44" t="str">
        <f t="shared" si="2"/>
        <v/>
      </c>
      <c r="S36" s="45" t="str">
        <f t="shared" si="3"/>
        <v/>
      </c>
      <c r="T36" s="38"/>
      <c r="U36" s="44" t="str">
        <f t="shared" si="4"/>
        <v/>
      </c>
      <c r="V36" s="46" t="str">
        <f t="shared" si="6"/>
        <v/>
      </c>
      <c r="W36" s="38"/>
      <c r="X36" s="44" t="str">
        <f t="shared" si="5"/>
        <v/>
      </c>
      <c r="Y36" s="46" t="str">
        <f t="shared" si="7"/>
        <v/>
      </c>
      <c r="Z36" s="38"/>
      <c r="AA36" s="44" t="str">
        <f t="shared" si="8"/>
        <v/>
      </c>
      <c r="AB36" s="76" t="str">
        <f t="shared" si="9"/>
        <v/>
      </c>
      <c r="AC36" s="38"/>
    </row>
    <row r="37" spans="17:29" ht="18.75" x14ac:dyDescent="0.15">
      <c r="Q37" s="38"/>
      <c r="R37" s="44" t="str">
        <f t="shared" si="2"/>
        <v/>
      </c>
      <c r="S37" s="45" t="str">
        <f t="shared" si="3"/>
        <v/>
      </c>
      <c r="T37" s="38"/>
      <c r="U37" s="44" t="str">
        <f t="shared" si="4"/>
        <v/>
      </c>
      <c r="V37" s="46" t="str">
        <f t="shared" si="6"/>
        <v/>
      </c>
      <c r="W37" s="38"/>
      <c r="X37" s="44" t="str">
        <f t="shared" si="5"/>
        <v/>
      </c>
      <c r="Y37" s="46" t="str">
        <f t="shared" si="7"/>
        <v/>
      </c>
      <c r="Z37" s="38"/>
      <c r="AA37" s="44" t="str">
        <f t="shared" si="8"/>
        <v/>
      </c>
      <c r="AB37" s="75" t="str">
        <f t="shared" si="9"/>
        <v/>
      </c>
      <c r="AC37" s="38"/>
    </row>
    <row r="38" spans="17:29" ht="19.5" thickBot="1" x14ac:dyDescent="0.2">
      <c r="Q38" s="38"/>
      <c r="R38" s="44" t="str">
        <f t="shared" si="2"/>
        <v/>
      </c>
      <c r="S38" s="47" t="str">
        <f t="shared" si="3"/>
        <v/>
      </c>
      <c r="T38" s="38"/>
      <c r="U38" s="44" t="str">
        <f t="shared" si="4"/>
        <v/>
      </c>
      <c r="V38" s="46" t="str">
        <f t="shared" si="6"/>
        <v/>
      </c>
      <c r="W38" s="38"/>
      <c r="X38" s="44" t="str">
        <f t="shared" si="5"/>
        <v/>
      </c>
      <c r="Y38" s="46" t="str">
        <f t="shared" si="7"/>
        <v/>
      </c>
      <c r="Z38" s="38"/>
      <c r="AA38" s="71" t="str">
        <f t="shared" si="8"/>
        <v/>
      </c>
      <c r="AB38" s="77" t="str">
        <f t="shared" si="9"/>
        <v/>
      </c>
      <c r="AC38" s="38"/>
    </row>
    <row r="39" spans="17:29" ht="20.25" thickTop="1" thickBot="1" x14ac:dyDescent="0.2">
      <c r="Q39" s="38"/>
      <c r="R39" s="48" t="s">
        <v>4</v>
      </c>
      <c r="S39" s="49">
        <f>ROUNDDOWN(SUM(S31:S38),-2)</f>
        <v>0</v>
      </c>
      <c r="T39" s="38"/>
      <c r="U39" s="50" t="s">
        <v>4</v>
      </c>
      <c r="V39" s="49">
        <f>ROUNDDOWN(SUM(V31:V38),-2)</f>
        <v>0</v>
      </c>
      <c r="W39" s="38"/>
      <c r="X39" s="50" t="s">
        <v>4</v>
      </c>
      <c r="Y39" s="49">
        <f>ROUNDDOWN(SUM(Y31:Y38),-2)</f>
        <v>0</v>
      </c>
      <c r="Z39" s="38"/>
      <c r="AA39" s="50" t="s">
        <v>4</v>
      </c>
      <c r="AB39" s="49">
        <f>ROUNDDOWN(SUM(AB31:AB38),-2)</f>
        <v>0</v>
      </c>
      <c r="AC39" s="38"/>
    </row>
    <row r="40" spans="17:29" ht="14.25" thickBot="1" x14ac:dyDescent="0.2"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7:29" ht="20.25" thickTop="1" thickBot="1" x14ac:dyDescent="0.2">
      <c r="Q41" s="38"/>
      <c r="R41" s="51" t="s">
        <v>6</v>
      </c>
      <c r="S41" s="52">
        <f>19000*R42</f>
        <v>0</v>
      </c>
      <c r="T41" s="53"/>
      <c r="U41" s="51" t="s">
        <v>6</v>
      </c>
      <c r="V41" s="52">
        <f>14000*U42</f>
        <v>0</v>
      </c>
      <c r="W41" s="53"/>
      <c r="X41" s="51" t="s">
        <v>6</v>
      </c>
      <c r="Y41" s="52">
        <f>13000*X42</f>
        <v>0</v>
      </c>
      <c r="Z41" s="38"/>
      <c r="AA41" s="51" t="s">
        <v>6</v>
      </c>
      <c r="AB41" s="52">
        <f>1900*AA42</f>
        <v>0</v>
      </c>
      <c r="AC41" s="38"/>
    </row>
    <row r="42" spans="17:29" ht="14.25" thickTop="1" x14ac:dyDescent="0.15">
      <c r="Q42" s="38"/>
      <c r="R42" s="66">
        <f>COUNTA(B3:B10)</f>
        <v>0</v>
      </c>
      <c r="S42" s="53"/>
      <c r="T42" s="53"/>
      <c r="U42" s="68">
        <f>COUNTA(B3:B10)</f>
        <v>0</v>
      </c>
      <c r="V42" s="53"/>
      <c r="W42" s="53"/>
      <c r="X42" s="54">
        <f>COUNTIF(C3:C10,"&lt;65")-COUNTIF(C3:C10,"&lt;40")</f>
        <v>0</v>
      </c>
      <c r="Y42" s="53"/>
      <c r="Z42" s="38"/>
      <c r="AA42" s="73">
        <f>COUNTA(B3:B10)</f>
        <v>0</v>
      </c>
      <c r="AB42" s="53"/>
      <c r="AC42" s="38"/>
    </row>
    <row r="43" spans="17:29" ht="14.25" thickBot="1" x14ac:dyDescent="0.2">
      <c r="Q43" s="38"/>
      <c r="R43" s="53"/>
      <c r="S43" s="53"/>
      <c r="T43" s="53"/>
      <c r="U43" s="53"/>
      <c r="V43" s="53"/>
      <c r="W43" s="53"/>
      <c r="X43" s="53"/>
      <c r="Y43" s="53"/>
      <c r="Z43" s="38"/>
      <c r="AA43" s="38"/>
      <c r="AB43" s="38"/>
      <c r="AC43" s="38"/>
    </row>
    <row r="44" spans="17:29" ht="20.25" thickTop="1" thickBot="1" x14ac:dyDescent="0.2">
      <c r="Q44" s="38"/>
      <c r="R44" s="51" t="s">
        <v>7</v>
      </c>
      <c r="S44" s="55">
        <f>IF(R42&gt;0,27000,0)</f>
        <v>0</v>
      </c>
      <c r="T44" s="53"/>
      <c r="U44" s="65" t="s">
        <v>36</v>
      </c>
      <c r="V44" s="79">
        <f>-7000*U45</f>
        <v>0</v>
      </c>
      <c r="W44" s="53"/>
      <c r="X44" s="53"/>
      <c r="Y44" s="53"/>
      <c r="Z44" s="38"/>
      <c r="AA44" s="65" t="s">
        <v>23</v>
      </c>
      <c r="AB44" s="79">
        <f>-1900*AA45</f>
        <v>0</v>
      </c>
      <c r="AC44" s="38"/>
    </row>
    <row r="45" spans="17:29" ht="14.25" thickTop="1" x14ac:dyDescent="0.15">
      <c r="Q45" s="38"/>
      <c r="R45" s="56" t="s">
        <v>26</v>
      </c>
      <c r="S45" s="53"/>
      <c r="T45" s="53"/>
      <c r="U45" s="69">
        <f>IF(AND(C3&gt;=0,C3&lt;7),1,0)+IF(AND(C4&gt;=0,C4&lt;7),1,0)+IF(AND(C5&gt;=0,C5&lt;7),1,0)+IF(AND(C6&gt;=0,C6&lt;7),1,0)+IF(AND(C7&gt;=0,C7&lt;7),1,0)+IF(AND(C8&gt;=0,C8&lt;7),1,0)+IF(AND(C9&gt;=0,C9&lt;7),1,0)+IF(AND(C10&gt;=0,C10&lt;7),1,0)-IF(AND(C3=""),1,0)-IF(AND(C4=""),1,0)-IF(AND(C5=""),1,0)-IF(AND(C6=""),1,0)-IF(AND(C7=""),1,0)-IF(AND(C8=""),1,0)-IF(AND(C9=""),1,0)-IF(AND(C10=""),1,0)</f>
        <v>0</v>
      </c>
      <c r="V45" s="38"/>
      <c r="W45" s="53"/>
      <c r="X45" s="53"/>
      <c r="Y45" s="53"/>
      <c r="Z45" s="38"/>
      <c r="AA45" s="78">
        <f>IF(AND(C3&gt;=0,C3&lt;19),1,0)+IF(AND(C4&gt;=0,C4&lt;19),1,0)+IF(AND(C5&gt;=0,C5&lt;19),1,0)+IF(AND(C6&gt;=0,C6&lt;19),1,0)+IF(AND(C7&gt;=0,C7&lt;19),1,0)+IF(AND(C8&gt;=0,C8&lt;19),1,0)+IF(AND(C9&gt;=0,C9&lt;19),1,0)+IF(AND(C10&gt;=0,C10&lt;19),1,0)-IF(AND(C3=""),1,0)-IF(AND(C4=""),1,0)-IF(AND(C5=""),1,0)-IF(AND(C6=""),1,0)-IF(AND(C7=""),1,0)-IF(AND(C8=""),1,0)-IF(AND(C9=""),1,0)-IF(AND(C10=""),1,0)</f>
        <v>0</v>
      </c>
      <c r="AB45" s="38"/>
      <c r="AC45" s="38"/>
    </row>
    <row r="46" spans="17:29" ht="14.25" thickBot="1" x14ac:dyDescent="0.2">
      <c r="Q46" s="38"/>
      <c r="R46" s="53"/>
      <c r="S46" s="53"/>
      <c r="T46" s="53"/>
      <c r="U46" s="53"/>
      <c r="V46" s="53"/>
      <c r="W46" s="53"/>
      <c r="X46" s="53"/>
      <c r="Y46" s="53"/>
      <c r="Z46" s="38"/>
      <c r="AA46" s="38"/>
      <c r="AB46" s="38"/>
      <c r="AC46" s="38"/>
    </row>
    <row r="47" spans="17:29" ht="18" thickTop="1" thickBot="1" x14ac:dyDescent="0.2">
      <c r="Q47" s="38"/>
      <c r="R47" s="65" t="s">
        <v>35</v>
      </c>
      <c r="S47" s="79">
        <f>-9500*R48</f>
        <v>0</v>
      </c>
      <c r="T47" s="38"/>
      <c r="U47" s="53"/>
      <c r="V47" s="53"/>
      <c r="W47" s="38"/>
      <c r="X47" s="38"/>
      <c r="Y47" s="38"/>
      <c r="Z47" s="38"/>
      <c r="AA47" s="38"/>
      <c r="AB47" s="38"/>
      <c r="AC47" s="38"/>
    </row>
    <row r="48" spans="17:29" ht="14.25" thickTop="1" x14ac:dyDescent="0.15">
      <c r="Q48" s="38"/>
      <c r="R48" s="67">
        <f>IF(AND(C3&gt;=0,C3&lt;7),1,0)+IF(AND(C4&gt;=0,C4&lt;7),1,0)+IF(AND(C5&gt;=0,C5&lt;7),1,0)+IF(AND(C6&gt;=0,C6&lt;7),1,0)+IF(AND(C7&gt;=0,C7&lt;7),1,0)+IF(AND(C8&gt;=0,C8&lt;7),1,0)+IF(AND(C9&gt;=0,C9&lt;7),1,0)+IF(AND(C10&gt;=0,C10&lt;7),1,0)-IF(AND(C3=""),1,0)-IF(AND(C4=""),1,0)-IF(AND(C5=""),1,0)-IF(AND(C6=""),1,0)-IF(AND(C7=""),1,0)-IF(AND(C8=""),1,0)-IF(AND(C9=""),1,0)-IF(AND(C10=""),1,0)</f>
        <v>0</v>
      </c>
      <c r="S48" s="38"/>
      <c r="T48" s="38"/>
      <c r="U48" s="53"/>
      <c r="V48" s="53"/>
      <c r="W48" s="38"/>
      <c r="X48" s="38"/>
      <c r="Y48" s="38"/>
      <c r="Z48" s="38"/>
      <c r="AA48" s="38"/>
      <c r="AB48" s="38"/>
      <c r="AC48" s="38"/>
    </row>
    <row r="49" spans="17:29" ht="7.5" customHeight="1" x14ac:dyDescent="0.15"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</sheetData>
  <mergeCells count="3">
    <mergeCell ref="R24:S25"/>
    <mergeCell ref="F8:H10"/>
    <mergeCell ref="F3:H7"/>
  </mergeCells>
  <phoneticPr fontId="1"/>
  <pageMargins left="0.70866141732283472" right="0.70866141732283472" top="0.55118110236220474" bottom="0.35433070866141736" header="0.31496062992125984" footer="0.31496062992125984"/>
  <pageSetup paperSize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</vt:lpstr>
      <vt:lpstr>試算!Print_Area</vt:lpstr>
    </vt:vector>
  </TitlesOfParts>
  <Company>東金市役所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東金市</dc:creator>
  <cp:lastModifiedBy>user</cp:lastModifiedBy>
  <cp:lastPrinted>2026-05-21T08:03:42Z</cp:lastPrinted>
  <dcterms:created xsi:type="dcterms:W3CDTF">2021-06-07T00:41:56Z</dcterms:created>
  <dcterms:modified xsi:type="dcterms:W3CDTF">2026-05-21T08:08:55Z</dcterms:modified>
</cp:coreProperties>
</file>